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635" windowHeight="13290" activeTab="4"/>
  </bookViews>
  <sheets>
    <sheet name="פרטנר אגח ד" sheetId="1" r:id="rId1"/>
    <sheet name="פרטנר אגח ה" sheetId="5" r:id="rId2"/>
    <sheet name="אגח ממשלתי שקלי 2017 (0217)" sheetId="7" r:id="rId3"/>
    <sheet name="אגח ממשלתי שקלי 2022 (0122)" sheetId="8" r:id="rId4"/>
    <sheet name="שופרסל אגח ג" sheetId="9" r:id="rId5"/>
  </sheet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" i="1"/>
  <c r="B10" i="9" l="1"/>
  <c r="Q5" i="9"/>
  <c r="Q6" i="9" s="1"/>
  <c r="O4" i="9"/>
  <c r="R4" i="9" s="1"/>
  <c r="Q6" i="8"/>
  <c r="O6" i="8" s="1"/>
  <c r="Q7" i="8"/>
  <c r="O7" i="8" s="1"/>
  <c r="Q8" i="8"/>
  <c r="O8" i="8" s="1"/>
  <c r="Q9" i="8"/>
  <c r="O9" i="8" s="1"/>
  <c r="Q10" i="8"/>
  <c r="O10" i="8" s="1"/>
  <c r="Q11" i="8"/>
  <c r="O11" i="8" s="1"/>
  <c r="Q12" i="8"/>
  <c r="O12" i="8" s="1"/>
  <c r="Q13" i="8"/>
  <c r="O13" i="8" s="1"/>
  <c r="B10" i="8"/>
  <c r="Q5" i="8"/>
  <c r="O4" i="8"/>
  <c r="R4" i="8" s="1"/>
  <c r="R5" i="7"/>
  <c r="S5" i="7"/>
  <c r="R6" i="7"/>
  <c r="S6" i="7"/>
  <c r="R7" i="7"/>
  <c r="S7" i="7"/>
  <c r="R8" i="7"/>
  <c r="S8" i="7"/>
  <c r="R9" i="7"/>
  <c r="S9" i="7"/>
  <c r="S4" i="7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S4" i="1"/>
  <c r="R4" i="1"/>
  <c r="R5" i="5"/>
  <c r="S5" i="5"/>
  <c r="R6" i="5"/>
  <c r="S6" i="5"/>
  <c r="R7" i="5"/>
  <c r="S7" i="5"/>
  <c r="R8" i="5"/>
  <c r="S8" i="5"/>
  <c r="R9" i="5"/>
  <c r="S9" i="5"/>
  <c r="R10" i="5"/>
  <c r="S10" i="5"/>
  <c r="R11" i="5"/>
  <c r="S11" i="5"/>
  <c r="R12" i="5"/>
  <c r="S12" i="5"/>
  <c r="R13" i="5"/>
  <c r="S13" i="5"/>
  <c r="R14" i="5"/>
  <c r="S14" i="5"/>
  <c r="R15" i="5"/>
  <c r="S15" i="5"/>
  <c r="S4" i="5"/>
  <c r="R4" i="5"/>
  <c r="R4" i="7"/>
  <c r="B10" i="7"/>
  <c r="Q5" i="7"/>
  <c r="Q6" i="7" s="1"/>
  <c r="O4" i="7"/>
  <c r="O5" i="5"/>
  <c r="O6" i="5"/>
  <c r="O7" i="5"/>
  <c r="O4" i="5"/>
  <c r="B10" i="5"/>
  <c r="Q5" i="5"/>
  <c r="Q6" i="5" s="1"/>
  <c r="B10" i="1"/>
  <c r="Q6" i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5" i="1"/>
  <c r="O5" i="9" l="1"/>
  <c r="S5" i="9" s="1"/>
  <c r="Q7" i="9"/>
  <c r="O6" i="9"/>
  <c r="S4" i="9"/>
  <c r="R5" i="9"/>
  <c r="R11" i="8"/>
  <c r="S11" i="8"/>
  <c r="R7" i="8"/>
  <c r="S7" i="8"/>
  <c r="R13" i="8"/>
  <c r="S13" i="8"/>
  <c r="R9" i="8"/>
  <c r="S9" i="8"/>
  <c r="R12" i="8"/>
  <c r="S12" i="8"/>
  <c r="R10" i="8"/>
  <c r="S10" i="8"/>
  <c r="R8" i="8"/>
  <c r="S8" i="8"/>
  <c r="R6" i="8"/>
  <c r="S6" i="8"/>
  <c r="O5" i="8"/>
  <c r="S5" i="8" s="1"/>
  <c r="S4" i="8"/>
  <c r="R5" i="8"/>
  <c r="O5" i="7"/>
  <c r="Q7" i="7"/>
  <c r="O6" i="7"/>
  <c r="Q7" i="5"/>
  <c r="S44" i="1"/>
  <c r="B5" i="1" s="1"/>
  <c r="R44" i="1"/>
  <c r="E11" i="1" s="1"/>
  <c r="Q8" i="9" l="1"/>
  <c r="O7" i="9"/>
  <c r="S6" i="9"/>
  <c r="R6" i="9"/>
  <c r="Q8" i="7"/>
  <c r="O7" i="7"/>
  <c r="Q8" i="5"/>
  <c r="O8" i="5" s="1"/>
  <c r="S7" i="9" l="1"/>
  <c r="R7" i="9"/>
  <c r="O8" i="9"/>
  <c r="Q9" i="7"/>
  <c r="O8" i="7"/>
  <c r="Q9" i="5"/>
  <c r="O9" i="5" s="1"/>
  <c r="S8" i="9" l="1"/>
  <c r="R8" i="9"/>
  <c r="S14" i="8"/>
  <c r="B5" i="8" s="1"/>
  <c r="R14" i="8"/>
  <c r="E11" i="8" s="1"/>
  <c r="O9" i="7"/>
  <c r="Q10" i="5"/>
  <c r="O10" i="5" s="1"/>
  <c r="Q11" i="5" l="1"/>
  <c r="O11" i="5" s="1"/>
  <c r="Q12" i="5" l="1"/>
  <c r="O12" i="5" s="1"/>
  <c r="Q13" i="5" l="1"/>
  <c r="O13" i="5" s="1"/>
  <c r="S9" i="9" l="1"/>
  <c r="B5" i="9" s="1"/>
  <c r="R9" i="9"/>
  <c r="E11" i="9" s="1"/>
  <c r="Q14" i="5"/>
  <c r="O14" i="5" s="1"/>
  <c r="Q15" i="5" l="1"/>
  <c r="O15" i="5" s="1"/>
  <c r="S10" i="7" l="1"/>
  <c r="B5" i="7" s="1"/>
  <c r="R10" i="7"/>
  <c r="E11" i="7" s="1"/>
  <c r="S16" i="5" l="1"/>
  <c r="B5" i="5" s="1"/>
  <c r="R16" i="5"/>
  <c r="E11" i="5" s="1"/>
</calcChain>
</file>

<file path=xl/sharedStrings.xml><?xml version="1.0" encoding="utf-8"?>
<sst xmlns="http://schemas.openxmlformats.org/spreadsheetml/2006/main" count="139" uniqueCount="40">
  <si>
    <t>פרטנר אגח ד</t>
  </si>
  <si>
    <t>מח"מ</t>
  </si>
  <si>
    <t>שנים</t>
  </si>
  <si>
    <t>נפדית ב5 תשלומים שווים החל בסוף דצמבר 2017 וכלה בסוף דצמבר 2021</t>
  </si>
  <si>
    <t>פארי</t>
  </si>
  <si>
    <t>מחיר נוכחי</t>
  </si>
  <si>
    <t>ריבית נקובה</t>
  </si>
  <si>
    <t>לוח תשלומים</t>
  </si>
  <si>
    <t>תשלום ריבית</t>
  </si>
  <si>
    <t>תשלום קרן</t>
  </si>
  <si>
    <t>ערך מהוון</t>
  </si>
  <si>
    <t>סה"כ</t>
  </si>
  <si>
    <t>מחיר איגרת אחרי ניחוש:</t>
  </si>
  <si>
    <t>תדירות תשלום ריבית</t>
  </si>
  <si>
    <t>הצמדה ל</t>
  </si>
  <si>
    <t>שקל</t>
  </si>
  <si>
    <t>ריבית מחושבת לתשלום</t>
  </si>
  <si>
    <t>דירוג מעלות AA-</t>
  </si>
  <si>
    <t>בהחזקה של האגח עד תשלומי הקרן, בהנחה שאין תיסוף במחיר האיגרת, נקבל שהתשואה לתשלום בפועל היא רק 4.23% לשנה (רק הריבית). הגיוני שכאשר זמן הפדיון</t>
  </si>
  <si>
    <t>של האגח יתקרב היא תתחיל להתכנס לערכה ההוגן (100 אגורות) המשקף ריבית של 3.73%.</t>
  </si>
  <si>
    <t>ניחוש תשואה גלומה שנתית לפדיון</t>
  </si>
  <si>
    <t>אחוז צף בשוק</t>
  </si>
  <si>
    <t>מחשבון אג"ח נחמד ופשוט וסופר מדוייק (בלי פונקציית SOLVE של מטלאב)</t>
  </si>
  <si>
    <t>(חייב להיות שווה למחיר כרגע בשוק, מה שרואים בבנק לא מדוייק)</t>
  </si>
  <si>
    <t>קל לראות שהחישובים של הבנק אינם נכונים בחלק מהמקרים, יש לחשב לבד לא פעם</t>
  </si>
  <si>
    <t>כרגע מתקבל ערך גבוה מ 100, היות ויש להתחשב בריבית שנצברה מסוף דצמבר שעבר (היוון הריבית הקרובה קטן מרבעון)</t>
  </si>
  <si>
    <t>שימו לב שאם תכניסו את הריבית הנקובה של האגח לתוך שדה הניחוש, אמור לעולם להתקבל ערך 100, זו הרי הבדיקה לנוסחא, המחיר ההוגן של האגח הוא 100 בעת ההנפקה</t>
  </si>
  <si>
    <t>אפשר להסתכל על זה אחרת - אם תכניסו את הריבית הנקובה לשדה הניחוש תקבלו את מחיר הפארי של האיגרת</t>
  </si>
  <si>
    <t>פרטנר אגח ה</t>
  </si>
  <si>
    <t>נפדית ב5 תשלומים שווים החל בסוף דצמבר 2013 וכלה בסוף דצמבר 2017</t>
  </si>
  <si>
    <t>ערך מהוון הוגן (לחישוב פארי)</t>
  </si>
  <si>
    <t>תשואת מחיר 12 חודשים אחרונים</t>
  </si>
  <si>
    <t>ממשלתי שיקלי 0217</t>
  </si>
  <si>
    <t>נפדית בתשלום אחד בפברואר 2017</t>
  </si>
  <si>
    <t>נפדית בתשלום אחד בינואר 2022</t>
  </si>
  <si>
    <t>ממשלתי שיקלי 0122</t>
  </si>
  <si>
    <t xml:space="preserve">כרגע מתקבל ערך גבוה מ 100, היות ויש להתחשב בריבית שנצברה </t>
  </si>
  <si>
    <t>כרגע מתקבל ערך גבוה מ 100, היות ויש להתחשב בריבית שנצברה</t>
  </si>
  <si>
    <t>שופרסל אגח ג</t>
  </si>
  <si>
    <t>נפדית בחמישה תשלומים ב3 בפברואר החל מ 2013 עד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</si>
</sst>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1" applyNumberFormat="0" applyFill="0" applyAlignment="0" applyProtection="0"/>
  </cellStyleXfs>
  <cellXfs count="15">
    <xf numFmtId="0" fontId="0" fillId="0" borderId="0" xfId="0"/>
    <xf numFmtId="0" fontId="4" fillId="0" borderId="0" xfId="0" applyFont="1"/>
    <xf numFmtId="10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0" fontId="2" fillId="2" borderId="0" xfId="2"/>
    <xf numFmtId="2" fontId="2" fillId="2" borderId="0" xfId="2" applyNumberFormat="1"/>
    <xf numFmtId="14" fontId="2" fillId="2" borderId="0" xfId="2" applyNumberFormat="1"/>
    <xf numFmtId="164" fontId="2" fillId="2" borderId="0" xfId="2" applyNumberFormat="1"/>
    <xf numFmtId="0" fontId="5" fillId="2" borderId="1" xfId="3" applyFont="1" applyFill="1"/>
    <xf numFmtId="2" fontId="5" fillId="2" borderId="1" xfId="3" applyNumberFormat="1" applyFont="1" applyFill="1"/>
    <xf numFmtId="10" fontId="2" fillId="2" borderId="0" xfId="2" applyNumberFormat="1"/>
    <xf numFmtId="10" fontId="0" fillId="0" borderId="0" xfId="0" applyNumberFormat="1"/>
  </cellXfs>
  <cellStyles count="4">
    <cellStyle name="Good" xfId="2" builtinId="26"/>
    <cellStyle name="Linked Cell" xfId="3" builtinId="2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rightToLeft="1" workbookViewId="0">
      <selection activeCell="H36" sqref="H36"/>
    </sheetView>
  </sheetViews>
  <sheetFormatPr defaultRowHeight="15"/>
  <cols>
    <col min="1" max="1" width="31.85546875" customWidth="1"/>
    <col min="3" max="3" width="11.7109375" customWidth="1"/>
    <col min="13" max="13" width="11.28515625" customWidth="1"/>
    <col min="14" max="14" width="13.5703125" customWidth="1"/>
    <col min="15" max="15" width="13.140625" customWidth="1"/>
    <col min="16" max="16" width="9.85546875" customWidth="1"/>
    <col min="17" max="17" width="11.5703125" customWidth="1"/>
    <col min="18" max="18" width="10.7109375" style="5" bestFit="1" customWidth="1"/>
    <col min="19" max="19" width="25.28515625" customWidth="1"/>
    <col min="21" max="21" width="10.7109375" bestFit="1" customWidth="1"/>
  </cols>
  <sheetData>
    <row r="1" spans="1:19">
      <c r="A1" s="1" t="s">
        <v>0</v>
      </c>
    </row>
    <row r="2" spans="1:19">
      <c r="N2" s="1" t="s">
        <v>22</v>
      </c>
      <c r="O2" s="1"/>
      <c r="P2" s="1"/>
      <c r="Q2" s="1"/>
      <c r="R2" s="6"/>
    </row>
    <row r="3" spans="1:19">
      <c r="A3" s="1"/>
      <c r="N3" s="7" t="s">
        <v>7</v>
      </c>
      <c r="O3" s="7" t="s">
        <v>8</v>
      </c>
      <c r="P3" s="7" t="s">
        <v>9</v>
      </c>
      <c r="Q3" s="7" t="s">
        <v>21</v>
      </c>
      <c r="R3" s="8" t="s">
        <v>10</v>
      </c>
      <c r="S3" s="7" t="s">
        <v>30</v>
      </c>
    </row>
    <row r="4" spans="1:19">
      <c r="A4" s="1" t="s">
        <v>1</v>
      </c>
      <c r="B4">
        <v>6.7</v>
      </c>
      <c r="C4" t="s">
        <v>2</v>
      </c>
      <c r="D4" t="s">
        <v>3</v>
      </c>
      <c r="N4" s="9">
        <v>40999</v>
      </c>
      <c r="O4" s="7">
        <f>$B$7*100/$B$8*Q4</f>
        <v>0.9325</v>
      </c>
      <c r="P4" s="7"/>
      <c r="Q4" s="13">
        <v>1</v>
      </c>
      <c r="R4" s="10">
        <f ca="1">IF(TODAY()&lt;N4,(O4+P4)/(1+$B$11)^((N4-TODAY())/365),0)</f>
        <v>0.92573998094188636</v>
      </c>
      <c r="S4" s="10">
        <f ca="1">IF(TODAY()&lt;N4,(O4+P4)/(1+$B$7)^((N4-TODAY())/365),0)</f>
        <v>0.92811305054359294</v>
      </c>
    </row>
    <row r="5" spans="1:19">
      <c r="A5" s="1" t="s">
        <v>4</v>
      </c>
      <c r="B5" s="5">
        <f ca="1">S44</f>
        <v>100.77554434571985</v>
      </c>
      <c r="N5" s="9">
        <v>41090</v>
      </c>
      <c r="O5" s="7">
        <f t="shared" ref="O5:O43" si="0">$B$7*100/$B$8*Q5</f>
        <v>0.9325</v>
      </c>
      <c r="P5" s="7"/>
      <c r="Q5" s="13">
        <f>Q4-P4/100</f>
        <v>1</v>
      </c>
      <c r="R5" s="10">
        <f t="shared" ref="R5:R43" ca="1" si="1">IF(TODAY()&lt;N5,(O5+P5)/(1+$B$11)^((N5-TODAY())/365),0)</f>
        <v>0.91279041524977333</v>
      </c>
      <c r="S5" s="10">
        <f t="shared" ref="S5:S43" ca="1" si="2">IF(TODAY()&lt;N5,(O5+P5)/(1+$B$7)^((N5-TODAY())/365),0)</f>
        <v>0.91967774748649456</v>
      </c>
    </row>
    <row r="6" spans="1:19">
      <c r="A6" s="1" t="s">
        <v>5</v>
      </c>
      <c r="B6">
        <v>88.11</v>
      </c>
      <c r="N6" s="9">
        <v>41182</v>
      </c>
      <c r="O6" s="7">
        <f t="shared" si="0"/>
        <v>0.9325</v>
      </c>
      <c r="P6" s="7"/>
      <c r="Q6" s="13">
        <f t="shared" ref="Q6:Q43" si="3">Q5-P5/100</f>
        <v>1</v>
      </c>
      <c r="R6" s="10">
        <f t="shared" ca="1" si="1"/>
        <v>0.89988267690864165</v>
      </c>
      <c r="S6" s="10">
        <f t="shared" ca="1" si="2"/>
        <v>0.9112276801318655</v>
      </c>
    </row>
    <row r="7" spans="1:19">
      <c r="A7" s="1" t="s">
        <v>6</v>
      </c>
      <c r="B7" s="2">
        <v>3.73E-2</v>
      </c>
      <c r="N7" s="9">
        <v>41274</v>
      </c>
      <c r="O7" s="7">
        <f t="shared" si="0"/>
        <v>0.9325</v>
      </c>
      <c r="P7" s="7"/>
      <c r="Q7" s="13">
        <f t="shared" si="3"/>
        <v>1</v>
      </c>
      <c r="R7" s="10">
        <f t="shared" ca="1" si="1"/>
        <v>0.88715746645813998</v>
      </c>
      <c r="S7" s="10">
        <f t="shared" ca="1" si="2"/>
        <v>0.90285525262281607</v>
      </c>
    </row>
    <row r="8" spans="1:19">
      <c r="A8" s="1" t="s">
        <v>13</v>
      </c>
      <c r="B8">
        <v>4</v>
      </c>
      <c r="N8" s="9">
        <v>41364</v>
      </c>
      <c r="O8" s="7">
        <f t="shared" si="0"/>
        <v>0.9325</v>
      </c>
      <c r="P8" s="7"/>
      <c r="Q8" s="13">
        <f t="shared" si="3"/>
        <v>1</v>
      </c>
      <c r="R8" s="10">
        <f t="shared" ca="1" si="1"/>
        <v>0.87488303038557302</v>
      </c>
      <c r="S8" s="10">
        <f t="shared" ca="1" si="2"/>
        <v>0.89473927556501776</v>
      </c>
    </row>
    <row r="9" spans="1:19">
      <c r="A9" s="1" t="s">
        <v>14</v>
      </c>
      <c r="B9" t="s">
        <v>15</v>
      </c>
      <c r="N9" s="9">
        <v>41455</v>
      </c>
      <c r="O9" s="7">
        <f t="shared" si="0"/>
        <v>0.9325</v>
      </c>
      <c r="P9" s="7"/>
      <c r="Q9" s="13">
        <f t="shared" si="3"/>
        <v>1</v>
      </c>
      <c r="R9" s="10">
        <f t="shared" ca="1" si="1"/>
        <v>0.86264486901399018</v>
      </c>
      <c r="S9" s="10">
        <f t="shared" ca="1" si="2"/>
        <v>0.88660729536922234</v>
      </c>
    </row>
    <row r="10" spans="1:19">
      <c r="A10" s="1" t="s">
        <v>16</v>
      </c>
      <c r="B10" s="2">
        <f>B7/B6*100</f>
        <v>4.2333446827828851E-2</v>
      </c>
      <c r="C10" s="3"/>
      <c r="N10" s="9">
        <v>41547</v>
      </c>
      <c r="O10" s="7">
        <f t="shared" si="0"/>
        <v>0.9325</v>
      </c>
      <c r="P10" s="7"/>
      <c r="Q10" s="13">
        <f t="shared" si="3"/>
        <v>1</v>
      </c>
      <c r="R10" s="10">
        <f t="shared" ca="1" si="1"/>
        <v>0.85044623714349032</v>
      </c>
      <c r="S10" s="10">
        <f t="shared" ca="1" si="2"/>
        <v>0.87846108178141835</v>
      </c>
    </row>
    <row r="11" spans="1:19">
      <c r="A11" s="1" t="s">
        <v>20</v>
      </c>
      <c r="B11" s="2">
        <v>5.8130000000000001E-2</v>
      </c>
      <c r="C11" t="s">
        <v>12</v>
      </c>
      <c r="E11" s="5">
        <f ca="1">R44</f>
        <v>88.113959203982461</v>
      </c>
      <c r="F11" s="3" t="s">
        <v>23</v>
      </c>
      <c r="N11" s="9">
        <v>41639</v>
      </c>
      <c r="O11" s="7">
        <f t="shared" si="0"/>
        <v>0.9325</v>
      </c>
      <c r="P11" s="7"/>
      <c r="Q11" s="13">
        <f t="shared" si="3"/>
        <v>1</v>
      </c>
      <c r="R11" s="10">
        <f t="shared" ca="1" si="1"/>
        <v>0.83842010571304082</v>
      </c>
      <c r="S11" s="10">
        <f t="shared" ca="1" si="2"/>
        <v>0.87038971620824823</v>
      </c>
    </row>
    <row r="12" spans="1:19">
      <c r="B12" s="2"/>
      <c r="N12" s="9">
        <v>41729</v>
      </c>
      <c r="O12" s="7">
        <f t="shared" si="0"/>
        <v>0.9325</v>
      </c>
      <c r="P12" s="7"/>
      <c r="Q12" s="13">
        <f t="shared" si="3"/>
        <v>1</v>
      </c>
      <c r="R12" s="10">
        <f t="shared" ca="1" si="1"/>
        <v>0.82681998467633755</v>
      </c>
      <c r="S12" s="10">
        <f t="shared" ca="1" si="2"/>
        <v>0.86256557945147749</v>
      </c>
    </row>
    <row r="13" spans="1:19">
      <c r="A13" s="1" t="s">
        <v>17</v>
      </c>
      <c r="N13" s="9">
        <v>41820</v>
      </c>
      <c r="O13" s="7">
        <f t="shared" si="0"/>
        <v>0.9325</v>
      </c>
      <c r="P13" s="7"/>
      <c r="Q13" s="13">
        <f t="shared" si="3"/>
        <v>1</v>
      </c>
      <c r="R13" s="10">
        <f t="shared" ca="1" si="1"/>
        <v>0.81525414553409337</v>
      </c>
      <c r="S13" s="10">
        <f t="shared" ca="1" si="2"/>
        <v>0.85472601500937262</v>
      </c>
    </row>
    <row r="14" spans="1:19">
      <c r="N14" s="9">
        <v>41912</v>
      </c>
      <c r="O14" s="7">
        <f t="shared" si="0"/>
        <v>0.9325</v>
      </c>
      <c r="P14" s="7"/>
      <c r="Q14" s="13">
        <f t="shared" si="3"/>
        <v>1</v>
      </c>
      <c r="R14" s="10">
        <f t="shared" ca="1" si="1"/>
        <v>0.80372566427895487</v>
      </c>
      <c r="S14" s="10">
        <f t="shared" ca="1" si="2"/>
        <v>0.84687272899008814</v>
      </c>
    </row>
    <row r="15" spans="1:19">
      <c r="N15" s="9">
        <v>42004</v>
      </c>
      <c r="O15" s="7">
        <f t="shared" si="0"/>
        <v>0.9325</v>
      </c>
      <c r="P15" s="7"/>
      <c r="Q15" s="13">
        <f t="shared" si="3"/>
        <v>1</v>
      </c>
      <c r="R15" s="10">
        <f t="shared" ca="1" si="1"/>
        <v>0.79236020688671593</v>
      </c>
      <c r="S15" s="10">
        <f t="shared" ca="1" si="2"/>
        <v>0.83909159954521173</v>
      </c>
    </row>
    <row r="16" spans="1:19">
      <c r="A16" t="s">
        <v>31</v>
      </c>
      <c r="B16" s="14">
        <v>-9.3799999999999994E-2</v>
      </c>
      <c r="N16" s="9">
        <v>42094</v>
      </c>
      <c r="O16" s="7">
        <f t="shared" si="0"/>
        <v>0.9325</v>
      </c>
      <c r="P16" s="7"/>
      <c r="Q16" s="13">
        <f t="shared" si="3"/>
        <v>1</v>
      </c>
      <c r="R16" s="10">
        <f t="shared" ca="1" si="1"/>
        <v>0.78139735635161789</v>
      </c>
      <c r="S16" s="10">
        <f t="shared" ca="1" si="2"/>
        <v>0.83154880888024441</v>
      </c>
    </row>
    <row r="17" spans="1:21">
      <c r="N17" s="9">
        <v>42185</v>
      </c>
      <c r="O17" s="7">
        <f t="shared" si="0"/>
        <v>0.9325</v>
      </c>
      <c r="P17" s="7"/>
      <c r="Q17" s="13">
        <f t="shared" si="3"/>
        <v>1</v>
      </c>
      <c r="R17" s="10">
        <f t="shared" ca="1" si="1"/>
        <v>0.77046690438234755</v>
      </c>
      <c r="S17" s="10">
        <f t="shared" ca="1" si="2"/>
        <v>0.82399114529005346</v>
      </c>
    </row>
    <row r="18" spans="1:21">
      <c r="A18" t="s">
        <v>24</v>
      </c>
      <c r="N18" s="9">
        <v>42277</v>
      </c>
      <c r="O18" s="7">
        <f t="shared" si="0"/>
        <v>0.9325</v>
      </c>
      <c r="P18" s="7"/>
      <c r="Q18" s="13">
        <f t="shared" si="3"/>
        <v>1</v>
      </c>
      <c r="R18" s="10">
        <f t="shared" ca="1" si="1"/>
        <v>0.75957175798716103</v>
      </c>
      <c r="S18" s="10">
        <f t="shared" ca="1" si="2"/>
        <v>0.81642025353329606</v>
      </c>
    </row>
    <row r="19" spans="1:21">
      <c r="A19" t="s">
        <v>18</v>
      </c>
      <c r="N19" s="9">
        <v>42369</v>
      </c>
      <c r="O19" s="7">
        <f t="shared" si="0"/>
        <v>0.9325</v>
      </c>
      <c r="P19" s="7"/>
      <c r="Q19" s="13">
        <f t="shared" si="3"/>
        <v>1</v>
      </c>
      <c r="R19" s="10">
        <f t="shared" ca="1" si="1"/>
        <v>0.74883067948807425</v>
      </c>
      <c r="S19" s="10">
        <f t="shared" ca="1" si="2"/>
        <v>0.80891892369151797</v>
      </c>
    </row>
    <row r="20" spans="1:21">
      <c r="A20" t="s">
        <v>19</v>
      </c>
      <c r="N20" s="9">
        <v>42460</v>
      </c>
      <c r="O20" s="7">
        <f t="shared" si="0"/>
        <v>0.9325</v>
      </c>
      <c r="P20" s="7"/>
      <c r="Q20" s="13">
        <f t="shared" si="3"/>
        <v>1</v>
      </c>
      <c r="R20" s="10">
        <f t="shared" ca="1" si="1"/>
        <v>0.73835578127050538</v>
      </c>
      <c r="S20" s="10">
        <f t="shared" ca="1" si="2"/>
        <v>0.80156693541168134</v>
      </c>
      <c r="U20" s="4"/>
    </row>
    <row r="21" spans="1:21">
      <c r="A21" t="s">
        <v>26</v>
      </c>
      <c r="N21" s="9">
        <v>42551</v>
      </c>
      <c r="O21" s="7">
        <f t="shared" si="0"/>
        <v>0.9325</v>
      </c>
      <c r="P21" s="7"/>
      <c r="Q21" s="13">
        <f t="shared" si="3"/>
        <v>1</v>
      </c>
      <c r="R21" s="10">
        <f t="shared" ca="1" si="1"/>
        <v>0.7280274094916549</v>
      </c>
      <c r="S21" s="10">
        <f t="shared" ca="1" si="2"/>
        <v>0.79428176684650809</v>
      </c>
      <c r="U21" s="5"/>
    </row>
    <row r="22" spans="1:21">
      <c r="A22" t="s">
        <v>25</v>
      </c>
      <c r="N22" s="9">
        <v>42643</v>
      </c>
      <c r="O22" s="7">
        <f t="shared" si="0"/>
        <v>0.9325</v>
      </c>
      <c r="P22" s="7"/>
      <c r="Q22" s="13">
        <f t="shared" si="3"/>
        <v>1</v>
      </c>
      <c r="R22" s="10">
        <f t="shared" ca="1" si="1"/>
        <v>0.7177323985560734</v>
      </c>
      <c r="S22" s="10">
        <f t="shared" ca="1" si="2"/>
        <v>0.78698384706237712</v>
      </c>
    </row>
    <row r="23" spans="1:21">
      <c r="A23" t="s">
        <v>27</v>
      </c>
      <c r="N23" s="9">
        <v>42735</v>
      </c>
      <c r="O23" s="7">
        <f t="shared" si="0"/>
        <v>0.9325</v>
      </c>
      <c r="P23" s="7"/>
      <c r="Q23" s="13">
        <f t="shared" si="3"/>
        <v>1</v>
      </c>
      <c r="R23" s="10">
        <f t="shared" ca="1" si="1"/>
        <v>0.70758296902138695</v>
      </c>
      <c r="S23" s="10">
        <f t="shared" ca="1" si="2"/>
        <v>0.77975298110649538</v>
      </c>
    </row>
    <row r="24" spans="1:21">
      <c r="N24" s="9">
        <v>42825</v>
      </c>
      <c r="O24" s="7">
        <f t="shared" si="0"/>
        <v>0.9325</v>
      </c>
      <c r="P24" s="7"/>
      <c r="Q24" s="13">
        <f t="shared" si="3"/>
        <v>1</v>
      </c>
      <c r="R24" s="10">
        <f t="shared" ca="1" si="1"/>
        <v>0.69779307010528524</v>
      </c>
      <c r="S24" s="10">
        <f t="shared" ca="1" si="2"/>
        <v>0.77274359916290492</v>
      </c>
    </row>
    <row r="25" spans="1:21">
      <c r="N25" s="9">
        <v>42916</v>
      </c>
      <c r="O25" s="7">
        <f t="shared" si="0"/>
        <v>0.9325</v>
      </c>
      <c r="P25" s="7"/>
      <c r="Q25" s="13">
        <f t="shared" si="3"/>
        <v>1</v>
      </c>
      <c r="R25" s="10">
        <f t="shared" ca="1" si="1"/>
        <v>0.68803210332535214</v>
      </c>
      <c r="S25" s="10">
        <f t="shared" ca="1" si="2"/>
        <v>0.76572039607298559</v>
      </c>
    </row>
    <row r="26" spans="1:21">
      <c r="N26" s="9">
        <v>43008</v>
      </c>
      <c r="O26" s="7">
        <f t="shared" si="0"/>
        <v>0.9325</v>
      </c>
      <c r="P26" s="7"/>
      <c r="Q26" s="13">
        <f t="shared" si="3"/>
        <v>1</v>
      </c>
      <c r="R26" s="10">
        <f t="shared" ca="1" si="1"/>
        <v>0.67830266465942124</v>
      </c>
      <c r="S26" s="10">
        <f t="shared" ca="1" si="2"/>
        <v>0.75868490028186353</v>
      </c>
    </row>
    <row r="27" spans="1:21">
      <c r="N27" s="9">
        <v>43100</v>
      </c>
      <c r="O27" s="7">
        <f t="shared" si="0"/>
        <v>0.9325</v>
      </c>
      <c r="P27" s="7">
        <v>20</v>
      </c>
      <c r="Q27" s="13">
        <f t="shared" si="3"/>
        <v>1</v>
      </c>
      <c r="R27" s="10">
        <f t="shared" ca="1" si="1"/>
        <v>15.011033804960725</v>
      </c>
      <c r="S27" s="10">
        <f t="shared" ca="1" si="2"/>
        <v>16.874267337182825</v>
      </c>
    </row>
    <row r="28" spans="1:21">
      <c r="N28" s="9">
        <v>43190</v>
      </c>
      <c r="O28" s="7">
        <f t="shared" si="0"/>
        <v>0.746</v>
      </c>
      <c r="P28" s="7"/>
      <c r="Q28" s="13">
        <f t="shared" si="3"/>
        <v>0.8</v>
      </c>
      <c r="R28" s="10">
        <f t="shared" ca="1" si="1"/>
        <v>0.52756698712278094</v>
      </c>
      <c r="S28" s="10">
        <f t="shared" ca="1" si="2"/>
        <v>0.59596537099231073</v>
      </c>
    </row>
    <row r="29" spans="1:21">
      <c r="N29" s="9">
        <v>43281</v>
      </c>
      <c r="O29" s="7">
        <f t="shared" si="0"/>
        <v>0.746</v>
      </c>
      <c r="P29" s="7"/>
      <c r="Q29" s="13">
        <f t="shared" si="3"/>
        <v>0.8</v>
      </c>
      <c r="R29" s="10">
        <f t="shared" ca="1" si="1"/>
        <v>0.5201872006844922</v>
      </c>
      <c r="S29" s="10">
        <f t="shared" ca="1" si="2"/>
        <v>0.59054884494204996</v>
      </c>
    </row>
    <row r="30" spans="1:21">
      <c r="N30" s="9">
        <v>43373</v>
      </c>
      <c r="O30" s="7">
        <f t="shared" si="0"/>
        <v>0.746</v>
      </c>
      <c r="P30" s="7"/>
      <c r="Q30" s="13">
        <f t="shared" si="3"/>
        <v>0.8</v>
      </c>
      <c r="R30" s="10">
        <f t="shared" ca="1" si="1"/>
        <v>0.51283125110103389</v>
      </c>
      <c r="S30" s="10">
        <f t="shared" ca="1" si="2"/>
        <v>0.58512283835485468</v>
      </c>
    </row>
    <row r="31" spans="1:21">
      <c r="N31" s="9">
        <v>43465</v>
      </c>
      <c r="O31" s="7">
        <f t="shared" si="0"/>
        <v>0.746</v>
      </c>
      <c r="P31" s="7">
        <v>20</v>
      </c>
      <c r="Q31" s="13">
        <f t="shared" si="3"/>
        <v>0.8</v>
      </c>
      <c r="R31" s="10">
        <f t="shared" ca="1" si="1"/>
        <v>14.059984730637545</v>
      </c>
      <c r="S31" s="10">
        <f t="shared" ca="1" si="2"/>
        <v>16.122553290034944</v>
      </c>
    </row>
    <row r="32" spans="1:21">
      <c r="N32" s="9">
        <v>43555</v>
      </c>
      <c r="O32" s="7">
        <f t="shared" si="0"/>
        <v>0.55950000000000011</v>
      </c>
      <c r="P32" s="7"/>
      <c r="Q32" s="13">
        <f t="shared" si="3"/>
        <v>0.60000000000000009</v>
      </c>
      <c r="R32" s="10">
        <f t="shared" ca="1" si="1"/>
        <v>0.3739382120742118</v>
      </c>
      <c r="S32" s="10">
        <f t="shared" ca="1" si="2"/>
        <v>0.43090140580760922</v>
      </c>
    </row>
    <row r="33" spans="14:21">
      <c r="N33" s="9">
        <v>43646</v>
      </c>
      <c r="O33" s="7">
        <f t="shared" si="0"/>
        <v>0.55950000000000011</v>
      </c>
      <c r="P33" s="7"/>
      <c r="Q33" s="13">
        <f t="shared" si="3"/>
        <v>0.60000000000000009</v>
      </c>
      <c r="R33" s="10">
        <f t="shared" ca="1" si="1"/>
        <v>0.36870743718954119</v>
      </c>
      <c r="S33" s="10">
        <f t="shared" ca="1" si="2"/>
        <v>0.42698508985494799</v>
      </c>
    </row>
    <row r="34" spans="14:21">
      <c r="N34" s="9">
        <v>43738</v>
      </c>
      <c r="O34" s="7">
        <f t="shared" si="0"/>
        <v>0.55950000000000011</v>
      </c>
      <c r="P34" s="7"/>
      <c r="Q34" s="13">
        <f t="shared" si="3"/>
        <v>0.60000000000000009</v>
      </c>
      <c r="R34" s="10">
        <f t="shared" ca="1" si="1"/>
        <v>0.36349355781026482</v>
      </c>
      <c r="S34" s="10">
        <f t="shared" ca="1" si="2"/>
        <v>0.42306191918070085</v>
      </c>
    </row>
    <row r="35" spans="14:21">
      <c r="N35" s="9">
        <v>43830</v>
      </c>
      <c r="O35" s="7">
        <f t="shared" si="0"/>
        <v>0.55950000000000011</v>
      </c>
      <c r="P35" s="7">
        <v>20</v>
      </c>
      <c r="Q35" s="13">
        <f t="shared" si="3"/>
        <v>0.60000000000000009</v>
      </c>
      <c r="R35" s="10">
        <f t="shared" ca="1" si="1"/>
        <v>13.168126695396296</v>
      </c>
      <c r="S35" s="10">
        <f t="shared" ca="1" si="2"/>
        <v>15.403081672086463</v>
      </c>
      <c r="U35" s="5"/>
    </row>
    <row r="36" spans="14:21">
      <c r="N36" s="9">
        <v>43921</v>
      </c>
      <c r="O36" s="7">
        <f t="shared" si="0"/>
        <v>0.37300000000000005</v>
      </c>
      <c r="P36" s="7"/>
      <c r="Q36" s="13">
        <f t="shared" si="3"/>
        <v>0.40000000000000008</v>
      </c>
      <c r="R36" s="10">
        <f t="shared" ca="1" si="1"/>
        <v>0.23556042558771229</v>
      </c>
      <c r="S36" s="10">
        <f t="shared" ca="1" si="2"/>
        <v>0.27691003873675035</v>
      </c>
    </row>
    <row r="37" spans="14:21">
      <c r="N37" s="9">
        <v>44012</v>
      </c>
      <c r="O37" s="7">
        <f t="shared" si="0"/>
        <v>0.37300000000000005</v>
      </c>
      <c r="P37" s="7"/>
      <c r="Q37" s="13">
        <f t="shared" si="3"/>
        <v>0.40000000000000008</v>
      </c>
      <c r="R37" s="10">
        <f t="shared" ca="1" si="1"/>
        <v>0.23226532624188242</v>
      </c>
      <c r="S37" s="10">
        <f t="shared" ca="1" si="2"/>
        <v>0.27439329781286254</v>
      </c>
    </row>
    <row r="38" spans="14:21">
      <c r="N38" s="9">
        <v>44104</v>
      </c>
      <c r="O38" s="7">
        <f t="shared" si="0"/>
        <v>0.37300000000000005</v>
      </c>
      <c r="P38" s="7"/>
      <c r="Q38" s="13">
        <f t="shared" si="3"/>
        <v>0.40000000000000008</v>
      </c>
      <c r="R38" s="10">
        <f t="shared" ca="1" si="1"/>
        <v>0.22898087013151944</v>
      </c>
      <c r="S38" s="10">
        <f t="shared" ca="1" si="2"/>
        <v>0.27187215184133678</v>
      </c>
    </row>
    <row r="39" spans="14:21">
      <c r="N39" s="9">
        <v>44196</v>
      </c>
      <c r="O39" s="7">
        <f t="shared" si="0"/>
        <v>0.37300000000000005</v>
      </c>
      <c r="P39" s="7">
        <v>20</v>
      </c>
      <c r="Q39" s="13">
        <f t="shared" si="3"/>
        <v>0.40000000000000008</v>
      </c>
      <c r="R39" s="10">
        <f t="shared" ca="1" si="1"/>
        <v>12.329917626360945</v>
      </c>
      <c r="S39" s="10">
        <f t="shared" ca="1" si="2"/>
        <v>14.713029416779548</v>
      </c>
    </row>
    <row r="40" spans="14:21">
      <c r="N40" s="9">
        <v>44286</v>
      </c>
      <c r="O40" s="7">
        <f t="shared" si="0"/>
        <v>0.18650000000000005</v>
      </c>
      <c r="P40" s="7"/>
      <c r="Q40" s="13">
        <f t="shared" si="3"/>
        <v>0.20000000000000007</v>
      </c>
      <c r="R40" s="10">
        <f t="shared" ca="1" si="1"/>
        <v>0.11130977554162168</v>
      </c>
      <c r="S40" s="10">
        <f t="shared" ca="1" si="2"/>
        <v>0.13347635145895612</v>
      </c>
    </row>
    <row r="41" spans="14:21">
      <c r="N41" s="9">
        <v>44377</v>
      </c>
      <c r="O41" s="7">
        <f t="shared" si="0"/>
        <v>0.18650000000000005</v>
      </c>
      <c r="P41" s="7"/>
      <c r="Q41" s="13">
        <f t="shared" si="3"/>
        <v>0.20000000000000007</v>
      </c>
      <c r="R41" s="10">
        <f t="shared" ca="1" si="1"/>
        <v>0.1097527365455485</v>
      </c>
      <c r="S41" s="10">
        <f t="shared" ca="1" si="2"/>
        <v>0.13226323041206137</v>
      </c>
    </row>
    <row r="42" spans="14:21">
      <c r="N42" s="9">
        <v>44469</v>
      </c>
      <c r="O42" s="7">
        <f t="shared" si="0"/>
        <v>0.18650000000000005</v>
      </c>
      <c r="P42" s="7"/>
      <c r="Q42" s="13">
        <f t="shared" si="3"/>
        <v>0.20000000000000007</v>
      </c>
      <c r="R42" s="10">
        <f t="shared" ca="1" si="1"/>
        <v>0.10820072681594864</v>
      </c>
      <c r="S42" s="10">
        <f t="shared" ca="1" si="2"/>
        <v>0.13104798604132689</v>
      </c>
    </row>
    <row r="43" spans="14:21">
      <c r="N43" s="9">
        <v>44561</v>
      </c>
      <c r="O43" s="7">
        <f t="shared" si="0"/>
        <v>0.18650000000000005</v>
      </c>
      <c r="P43" s="7">
        <v>20</v>
      </c>
      <c r="Q43" s="13">
        <f t="shared" si="3"/>
        <v>0.20000000000000007</v>
      </c>
      <c r="R43" s="10">
        <f t="shared" ca="1" si="1"/>
        <v>11.545883961950864</v>
      </c>
      <c r="S43" s="10">
        <f t="shared" ca="1" si="2"/>
        <v>14.05412352415555</v>
      </c>
    </row>
    <row r="44" spans="14:21" ht="15.75" thickBot="1">
      <c r="N44" s="11" t="s">
        <v>11</v>
      </c>
      <c r="O44" s="11"/>
      <c r="P44" s="11"/>
      <c r="Q44" s="11"/>
      <c r="R44" s="12">
        <f ca="1">SUM(R4:R43)</f>
        <v>88.113959203982461</v>
      </c>
      <c r="S44" s="12">
        <f ca="1">SUM(S4:S43)</f>
        <v>100.77554434571985</v>
      </c>
    </row>
    <row r="45" spans="14:21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rightToLeft="1" workbookViewId="0">
      <selection activeCell="B34" sqref="B34"/>
    </sheetView>
  </sheetViews>
  <sheetFormatPr defaultRowHeight="15"/>
  <cols>
    <col min="1" max="1" width="31.85546875" customWidth="1"/>
    <col min="3" max="3" width="11.7109375" customWidth="1"/>
    <col min="13" max="13" width="11.28515625" customWidth="1"/>
    <col min="14" max="14" width="13.5703125" customWidth="1"/>
    <col min="15" max="15" width="13.140625" customWidth="1"/>
    <col min="16" max="16" width="9.85546875" customWidth="1"/>
    <col min="17" max="17" width="11.5703125" customWidth="1"/>
    <col min="18" max="18" width="10.7109375" style="5" bestFit="1" customWidth="1"/>
    <col min="19" max="19" width="25.28515625" customWidth="1"/>
    <col min="21" max="21" width="10.7109375" bestFit="1" customWidth="1"/>
  </cols>
  <sheetData>
    <row r="1" spans="1:19">
      <c r="A1" s="1" t="s">
        <v>28</v>
      </c>
    </row>
    <row r="2" spans="1:19">
      <c r="N2" s="1" t="s">
        <v>22</v>
      </c>
      <c r="O2" s="1"/>
      <c r="P2" s="1"/>
      <c r="Q2" s="1"/>
      <c r="R2" s="6"/>
    </row>
    <row r="3" spans="1:19">
      <c r="A3" s="1"/>
      <c r="N3" s="7" t="s">
        <v>7</v>
      </c>
      <c r="O3" s="7" t="s">
        <v>8</v>
      </c>
      <c r="P3" s="7" t="s">
        <v>9</v>
      </c>
      <c r="Q3" s="7" t="s">
        <v>21</v>
      </c>
      <c r="R3" s="8" t="s">
        <v>10</v>
      </c>
      <c r="S3" s="7" t="s">
        <v>30</v>
      </c>
    </row>
    <row r="4" spans="1:19">
      <c r="A4" s="1" t="s">
        <v>1</v>
      </c>
      <c r="B4">
        <v>3.48</v>
      </c>
      <c r="C4" t="s">
        <v>2</v>
      </c>
      <c r="D4" t="s">
        <v>29</v>
      </c>
      <c r="N4" s="9">
        <v>41090</v>
      </c>
      <c r="O4" s="7">
        <f>$B$7*100/$B$8*Q4</f>
        <v>2.75</v>
      </c>
      <c r="P4" s="7"/>
      <c r="Q4" s="13">
        <v>1</v>
      </c>
      <c r="R4" s="10">
        <f ca="1">IF(TODAY()&lt;N4,(O4+P4)/(1+$B$11)^((N4-TODAY())/365),0)</f>
        <v>2.6931844791356081</v>
      </c>
      <c r="S4" s="10">
        <f ca="1">IF(TODAY()&lt;N4,(O4+P4)/(1+$B$7)^((N4-TODAY())/365),0)</f>
        <v>2.6948919240639793</v>
      </c>
    </row>
    <row r="5" spans="1:19">
      <c r="A5" s="1" t="s">
        <v>4</v>
      </c>
      <c r="B5" s="5">
        <f ca="1">S16</f>
        <v>100.90352123891982</v>
      </c>
      <c r="N5" s="9">
        <v>41273</v>
      </c>
      <c r="O5" s="7">
        <f t="shared" ref="O5:O15" si="0">$B$7*100/$B$8*Q5</f>
        <v>2.75</v>
      </c>
      <c r="P5" s="7"/>
      <c r="Q5" s="13">
        <f>Q4-P4/100</f>
        <v>1</v>
      </c>
      <c r="R5" s="10">
        <f t="shared" ref="R5:R15" ca="1" si="1">IF(TODAY()&lt;N5,(O5+P5)/(1+$B$11)^((N5-TODAY())/365),0)</f>
        <v>2.6196484561456339</v>
      </c>
      <c r="S5" s="10">
        <f t="shared" ref="S5:S15" ca="1" si="2">IF(TODAY()&lt;N5,(O5+P5)/(1+$B$7)^((N5-TODAY())/365),0)</f>
        <v>2.6235133012934191</v>
      </c>
    </row>
    <row r="6" spans="1:19">
      <c r="A6" s="1" t="s">
        <v>5</v>
      </c>
      <c r="B6">
        <v>100.32</v>
      </c>
      <c r="N6" s="9">
        <v>41455</v>
      </c>
      <c r="O6" s="7">
        <f t="shared" si="0"/>
        <v>2.75</v>
      </c>
      <c r="P6" s="7"/>
      <c r="Q6" s="13">
        <f t="shared" ref="Q6:Q15" si="3">Q5-P5/100</f>
        <v>1</v>
      </c>
      <c r="R6" s="10">
        <f t="shared" ca="1" si="1"/>
        <v>2.5485058046080113</v>
      </c>
      <c r="S6" s="10">
        <f t="shared" ca="1" si="2"/>
        <v>2.5543999280227294</v>
      </c>
    </row>
    <row r="7" spans="1:19">
      <c r="A7" s="1" t="s">
        <v>6</v>
      </c>
      <c r="B7" s="2">
        <v>5.5E-2</v>
      </c>
      <c r="N7" s="9">
        <v>41638</v>
      </c>
      <c r="O7" s="7">
        <f t="shared" si="0"/>
        <v>2.75</v>
      </c>
      <c r="P7" s="7">
        <v>20</v>
      </c>
      <c r="Q7" s="13">
        <f t="shared" si="3"/>
        <v>1</v>
      </c>
      <c r="R7" s="10">
        <f t="shared" ca="1" si="1"/>
        <v>20.507430404074569</v>
      </c>
      <c r="S7" s="10">
        <f t="shared" ca="1" si="2"/>
        <v>20.572142216087993</v>
      </c>
    </row>
    <row r="8" spans="1:19">
      <c r="A8" s="1" t="s">
        <v>13</v>
      </c>
      <c r="B8">
        <v>2</v>
      </c>
      <c r="N8" s="9">
        <v>41820</v>
      </c>
      <c r="O8" s="7">
        <f t="shared" si="0"/>
        <v>2.2000000000000002</v>
      </c>
      <c r="P8" s="7"/>
      <c r="Q8" s="13">
        <f t="shared" si="3"/>
        <v>0.8</v>
      </c>
      <c r="R8" s="10">
        <f t="shared" ca="1" si="1"/>
        <v>1.9292794493469811</v>
      </c>
      <c r="S8" s="10">
        <f t="shared" ca="1" si="2"/>
        <v>1.9369857274106004</v>
      </c>
    </row>
    <row r="9" spans="1:19">
      <c r="A9" s="1" t="s">
        <v>14</v>
      </c>
      <c r="B9" t="s">
        <v>15</v>
      </c>
      <c r="N9" s="9">
        <v>42003</v>
      </c>
      <c r="O9" s="7">
        <f t="shared" si="0"/>
        <v>2.2000000000000002</v>
      </c>
      <c r="P9" s="7">
        <v>20</v>
      </c>
      <c r="Q9" s="13">
        <f t="shared" si="3"/>
        <v>0.8</v>
      </c>
      <c r="R9" s="10">
        <f t="shared" ca="1" si="1"/>
        <v>18.936614752810652</v>
      </c>
      <c r="S9" s="10">
        <f t="shared" ca="1" si="2"/>
        <v>19.028240495688909</v>
      </c>
    </row>
    <row r="10" spans="1:19">
      <c r="A10" s="1" t="s">
        <v>16</v>
      </c>
      <c r="B10" s="2">
        <f>B7/B6*100</f>
        <v>5.4824561403508783E-2</v>
      </c>
      <c r="C10" s="3"/>
      <c r="N10" s="9">
        <v>42185</v>
      </c>
      <c r="O10" s="7">
        <f t="shared" si="0"/>
        <v>1.6500000000000004</v>
      </c>
      <c r="P10" s="7"/>
      <c r="Q10" s="13">
        <f t="shared" si="3"/>
        <v>0.60000000000000009</v>
      </c>
      <c r="R10" s="10">
        <f t="shared" ca="1" si="1"/>
        <v>1.3692284858675361</v>
      </c>
      <c r="S10" s="10">
        <f t="shared" ca="1" si="2"/>
        <v>1.3770040716189105</v>
      </c>
    </row>
    <row r="11" spans="1:19">
      <c r="A11" s="1" t="s">
        <v>20</v>
      </c>
      <c r="B11" s="2">
        <v>5.6770000000000001E-2</v>
      </c>
      <c r="C11" t="s">
        <v>12</v>
      </c>
      <c r="E11" s="5">
        <f ca="1">R16</f>
        <v>100.31656940568413</v>
      </c>
      <c r="F11" s="3" t="s">
        <v>23</v>
      </c>
      <c r="N11" s="9">
        <v>42368</v>
      </c>
      <c r="O11" s="7">
        <f t="shared" si="0"/>
        <v>1.6500000000000004</v>
      </c>
      <c r="P11" s="7">
        <v>20</v>
      </c>
      <c r="Q11" s="13">
        <f t="shared" si="3"/>
        <v>0.60000000000000009</v>
      </c>
      <c r="R11" s="10">
        <f t="shared" ca="1" si="1"/>
        <v>17.475386685194593</v>
      </c>
      <c r="S11" s="10">
        <f t="shared" ca="1" si="2"/>
        <v>17.589402960235041</v>
      </c>
    </row>
    <row r="12" spans="1:19">
      <c r="B12" s="2"/>
      <c r="N12" s="9">
        <v>42551</v>
      </c>
      <c r="O12" s="7">
        <f t="shared" si="0"/>
        <v>1.1000000000000003</v>
      </c>
      <c r="P12" s="7"/>
      <c r="Q12" s="13">
        <f t="shared" si="3"/>
        <v>0.40000000000000008</v>
      </c>
      <c r="R12" s="10">
        <f t="shared" ca="1" si="1"/>
        <v>0.86365141899431319</v>
      </c>
      <c r="S12" s="10">
        <f t="shared" ca="1" si="2"/>
        <v>0.87001712340694493</v>
      </c>
    </row>
    <row r="13" spans="1:19">
      <c r="A13" s="1" t="s">
        <v>17</v>
      </c>
      <c r="N13" s="9">
        <v>42734</v>
      </c>
      <c r="O13" s="7">
        <f t="shared" si="0"/>
        <v>1.1000000000000003</v>
      </c>
      <c r="P13" s="7">
        <v>20</v>
      </c>
      <c r="Q13" s="13">
        <f t="shared" si="3"/>
        <v>0.40000000000000008</v>
      </c>
      <c r="R13" s="10">
        <f t="shared" ca="1" si="1"/>
        <v>16.114067300833604</v>
      </c>
      <c r="S13" s="10">
        <f t="shared" ca="1" si="2"/>
        <v>16.246487771025677</v>
      </c>
    </row>
    <row r="14" spans="1:19">
      <c r="N14" s="9">
        <v>42916</v>
      </c>
      <c r="O14" s="7">
        <f t="shared" si="0"/>
        <v>0.55000000000000016</v>
      </c>
      <c r="P14" s="7"/>
      <c r="Q14" s="13">
        <f t="shared" si="3"/>
        <v>0.20000000000000007</v>
      </c>
      <c r="R14" s="10">
        <f t="shared" ca="1" si="1"/>
        <v>0.40862790342000305</v>
      </c>
      <c r="S14" s="10">
        <f t="shared" ca="1" si="2"/>
        <v>0.41233039024025825</v>
      </c>
    </row>
    <row r="15" spans="1:19">
      <c r="N15" s="9">
        <v>43099</v>
      </c>
      <c r="O15" s="7">
        <f t="shared" si="0"/>
        <v>0.55000000000000016</v>
      </c>
      <c r="P15" s="7">
        <v>20</v>
      </c>
      <c r="Q15" s="13">
        <f t="shared" si="3"/>
        <v>0.20000000000000007</v>
      </c>
      <c r="R15" s="10">
        <f t="shared" ca="1" si="1"/>
        <v>14.850944265252629</v>
      </c>
      <c r="S15" s="10">
        <f t="shared" ca="1" si="2"/>
        <v>14.998105329825369</v>
      </c>
    </row>
    <row r="16" spans="1:19" ht="15.75" thickBot="1">
      <c r="A16" t="s">
        <v>31</v>
      </c>
      <c r="B16" s="14">
        <v>5.2299999999999999E-2</v>
      </c>
      <c r="N16" s="11" t="s">
        <v>11</v>
      </c>
      <c r="O16" s="11"/>
      <c r="P16" s="11"/>
      <c r="Q16" s="11"/>
      <c r="R16" s="12">
        <f ca="1">SUM(R4:R15)</f>
        <v>100.31656940568413</v>
      </c>
      <c r="S16" s="12">
        <f ca="1">SUM(S4:S15)</f>
        <v>100.90352123891982</v>
      </c>
    </row>
    <row r="17" spans="1:21" ht="15.75" thickTop="1"/>
    <row r="20" spans="1:21">
      <c r="U20" s="4"/>
    </row>
    <row r="21" spans="1:21">
      <c r="A21" t="s">
        <v>26</v>
      </c>
      <c r="U21" s="5"/>
    </row>
    <row r="22" spans="1:21">
      <c r="A22" t="s">
        <v>36</v>
      </c>
    </row>
    <row r="23" spans="1:21">
      <c r="A23" t="s">
        <v>27</v>
      </c>
    </row>
    <row r="35" spans="21:21">
      <c r="U3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rightToLeft="1" workbookViewId="0">
      <selection activeCell="A13" sqref="A13"/>
    </sheetView>
  </sheetViews>
  <sheetFormatPr defaultRowHeight="15"/>
  <cols>
    <col min="1" max="1" width="31.85546875" customWidth="1"/>
    <col min="3" max="3" width="11.7109375" customWidth="1"/>
    <col min="13" max="13" width="11.28515625" customWidth="1"/>
    <col min="14" max="14" width="13.5703125" customWidth="1"/>
    <col min="15" max="15" width="13.140625" customWidth="1"/>
    <col min="16" max="16" width="9.85546875" customWidth="1"/>
    <col min="17" max="17" width="11.5703125" customWidth="1"/>
    <col min="18" max="18" width="10.7109375" style="5" bestFit="1" customWidth="1"/>
    <col min="19" max="19" width="25.28515625" customWidth="1"/>
    <col min="21" max="21" width="10.7109375" bestFit="1" customWidth="1"/>
  </cols>
  <sheetData>
    <row r="1" spans="1:19">
      <c r="A1" s="1" t="s">
        <v>32</v>
      </c>
    </row>
    <row r="2" spans="1:19">
      <c r="N2" s="1" t="s">
        <v>22</v>
      </c>
      <c r="O2" s="1"/>
      <c r="P2" s="1"/>
      <c r="Q2" s="1"/>
      <c r="R2" s="6"/>
    </row>
    <row r="3" spans="1:19">
      <c r="A3" s="1"/>
      <c r="N3" s="7" t="s">
        <v>7</v>
      </c>
      <c r="O3" s="7" t="s">
        <v>8</v>
      </c>
      <c r="P3" s="7" t="s">
        <v>9</v>
      </c>
      <c r="Q3" s="7" t="s">
        <v>21</v>
      </c>
      <c r="R3" s="8" t="s">
        <v>10</v>
      </c>
      <c r="S3" s="7" t="s">
        <v>30</v>
      </c>
    </row>
    <row r="4" spans="1:19">
      <c r="A4" s="1" t="s">
        <v>1</v>
      </c>
      <c r="B4">
        <v>4.3499999999999996</v>
      </c>
      <c r="C4" t="s">
        <v>2</v>
      </c>
      <c r="D4" t="s">
        <v>33</v>
      </c>
      <c r="N4" s="9">
        <v>40967</v>
      </c>
      <c r="O4" s="7">
        <f>$B$7*100/$B$8*Q4</f>
        <v>5.5</v>
      </c>
      <c r="P4" s="7"/>
      <c r="Q4" s="13">
        <v>1</v>
      </c>
      <c r="R4" s="10">
        <f ca="1">IF(TODAY()&lt;N4,(O4+P4)/(1+$B$11)^((N4-TODAY())/365),0)</f>
        <v>5.4920554387294382</v>
      </c>
      <c r="S4" s="10">
        <f ca="1">IF(TODAY()&lt;N4,(O4+P4)/(1+$B$7)^((N4-TODAY())/365),0)</f>
        <v>5.4879116237412626</v>
      </c>
    </row>
    <row r="5" spans="1:19">
      <c r="A5" s="1" t="s">
        <v>4</v>
      </c>
      <c r="B5" s="5">
        <f ca="1">S10</f>
        <v>105.24167537603236</v>
      </c>
      <c r="N5" s="9">
        <v>41333</v>
      </c>
      <c r="O5" s="7">
        <f t="shared" ref="O5:O9" si="0">$B$7*100/$B$8*Q5</f>
        <v>5.5</v>
      </c>
      <c r="P5" s="7"/>
      <c r="Q5" s="13">
        <f>Q4-P4/100</f>
        <v>1</v>
      </c>
      <c r="R5" s="10">
        <f t="shared" ref="R5:R9" ca="1" si="1">IF(TODAY()&lt;N5,(O5+P5)/(1+$B$11)^((N5-TODAY())/365),0)</f>
        <v>5.3017244733711761</v>
      </c>
      <c r="S5" s="10">
        <f t="shared" ref="S5:S9" ca="1" si="2">IF(TODAY()&lt;N5,(O5+P5)/(1+$B$7)^((N5-TODAY())/365),0)</f>
        <v>5.2010489832309137</v>
      </c>
    </row>
    <row r="6" spans="1:19">
      <c r="A6" s="1" t="s">
        <v>5</v>
      </c>
      <c r="B6">
        <v>113.95</v>
      </c>
      <c r="N6" s="9">
        <v>41698</v>
      </c>
      <c r="O6" s="7">
        <f t="shared" si="0"/>
        <v>5.5</v>
      </c>
      <c r="P6" s="7"/>
      <c r="Q6" s="13">
        <f t="shared" ref="Q6:Q9" si="3">Q5-P5/100</f>
        <v>1</v>
      </c>
      <c r="R6" s="10">
        <f t="shared" ca="1" si="1"/>
        <v>5.1184827895068308</v>
      </c>
      <c r="S6" s="10">
        <f t="shared" ca="1" si="2"/>
        <v>4.9299042495079748</v>
      </c>
    </row>
    <row r="7" spans="1:19">
      <c r="A7" s="1" t="s">
        <v>6</v>
      </c>
      <c r="B7" s="2">
        <v>5.5E-2</v>
      </c>
      <c r="N7" s="9">
        <v>42063</v>
      </c>
      <c r="O7" s="7">
        <f t="shared" si="0"/>
        <v>5.5</v>
      </c>
      <c r="P7" s="7"/>
      <c r="Q7" s="13">
        <f t="shared" si="3"/>
        <v>1</v>
      </c>
      <c r="R7" s="10">
        <f t="shared" ca="1" si="1"/>
        <v>4.9415744250886569</v>
      </c>
      <c r="S7" s="10">
        <f t="shared" ca="1" si="2"/>
        <v>4.6728950232303079</v>
      </c>
    </row>
    <row r="8" spans="1:19">
      <c r="A8" s="1" t="s">
        <v>13</v>
      </c>
      <c r="B8">
        <v>1</v>
      </c>
      <c r="N8" s="9">
        <v>42428</v>
      </c>
      <c r="O8" s="7">
        <f t="shared" si="0"/>
        <v>5.5</v>
      </c>
      <c r="P8" s="7"/>
      <c r="Q8" s="13">
        <f t="shared" si="3"/>
        <v>1</v>
      </c>
      <c r="R8" s="10">
        <f t="shared" ca="1" si="1"/>
        <v>4.7707804837697019</v>
      </c>
      <c r="S8" s="10">
        <f t="shared" ca="1" si="2"/>
        <v>4.4292843822088237</v>
      </c>
    </row>
    <row r="9" spans="1:19">
      <c r="A9" s="1" t="s">
        <v>14</v>
      </c>
      <c r="B9" t="s">
        <v>15</v>
      </c>
      <c r="N9" s="9">
        <v>42794</v>
      </c>
      <c r="O9" s="7">
        <f t="shared" si="0"/>
        <v>5.5</v>
      </c>
      <c r="P9" s="7">
        <v>100</v>
      </c>
      <c r="Q9" s="13">
        <f t="shared" si="3"/>
        <v>1</v>
      </c>
      <c r="R9" s="10">
        <f t="shared" ca="1" si="1"/>
        <v>88.340823961629823</v>
      </c>
      <c r="S9" s="10">
        <f t="shared" ca="1" si="2"/>
        <v>80.520631114113073</v>
      </c>
    </row>
    <row r="10" spans="1:19" ht="15.75" thickBot="1">
      <c r="A10" s="1" t="s">
        <v>16</v>
      </c>
      <c r="B10" s="2">
        <f>B7/B6*100</f>
        <v>4.8266783677051339E-2</v>
      </c>
      <c r="C10" s="3"/>
      <c r="N10" s="11" t="s">
        <v>11</v>
      </c>
      <c r="O10" s="11"/>
      <c r="P10" s="11"/>
      <c r="Q10" s="11"/>
      <c r="R10" s="12">
        <f ca="1">SUM(R4:R9)</f>
        <v>113.96544157209563</v>
      </c>
      <c r="S10" s="12">
        <f ca="1">SUM(S4:S9)</f>
        <v>105.24167537603236</v>
      </c>
    </row>
    <row r="11" spans="1:19" ht="15.75" thickTop="1">
      <c r="A11" s="1" t="s">
        <v>20</v>
      </c>
      <c r="B11" s="2">
        <v>3.5799999999999998E-2</v>
      </c>
      <c r="C11" t="s">
        <v>12</v>
      </c>
      <c r="E11" s="5">
        <f ca="1">R10</f>
        <v>113.96544157209563</v>
      </c>
      <c r="F11" s="3" t="s">
        <v>23</v>
      </c>
    </row>
    <row r="12" spans="1:19">
      <c r="B12" s="2"/>
    </row>
    <row r="13" spans="1:19">
      <c r="A13" s="1"/>
    </row>
    <row r="16" spans="1:19">
      <c r="A16" t="s">
        <v>31</v>
      </c>
      <c r="B16" s="14">
        <v>9.0700000000000003E-2</v>
      </c>
    </row>
    <row r="20" spans="1:21">
      <c r="U20" s="4"/>
    </row>
    <row r="21" spans="1:21">
      <c r="A21" t="s">
        <v>26</v>
      </c>
      <c r="U21" s="5"/>
    </row>
    <row r="22" spans="1:21">
      <c r="A22" t="s">
        <v>37</v>
      </c>
    </row>
    <row r="23" spans="1:21">
      <c r="A23" t="s">
        <v>27</v>
      </c>
    </row>
    <row r="35" spans="21:21">
      <c r="U35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rightToLeft="1" workbookViewId="0">
      <selection activeCell="A13" sqref="A13"/>
    </sheetView>
  </sheetViews>
  <sheetFormatPr defaultRowHeight="15"/>
  <cols>
    <col min="1" max="1" width="31.85546875" customWidth="1"/>
    <col min="3" max="3" width="11.7109375" customWidth="1"/>
    <col min="13" max="13" width="11.28515625" customWidth="1"/>
    <col min="14" max="14" width="13.5703125" customWidth="1"/>
    <col min="15" max="15" width="13.140625" customWidth="1"/>
    <col min="16" max="16" width="9.85546875" customWidth="1"/>
    <col min="17" max="17" width="10.7109375" customWidth="1"/>
    <col min="18" max="18" width="10.7109375" style="5" bestFit="1" customWidth="1"/>
    <col min="19" max="19" width="25.28515625" customWidth="1"/>
    <col min="21" max="21" width="10.7109375" bestFit="1" customWidth="1"/>
  </cols>
  <sheetData>
    <row r="1" spans="1:19">
      <c r="A1" s="1" t="s">
        <v>35</v>
      </c>
    </row>
    <row r="2" spans="1:19">
      <c r="N2" s="1" t="s">
        <v>22</v>
      </c>
      <c r="O2" s="1"/>
      <c r="P2" s="1"/>
      <c r="Q2" s="1"/>
      <c r="R2" s="6"/>
    </row>
    <row r="3" spans="1:19">
      <c r="A3" s="1"/>
      <c r="N3" s="7" t="s">
        <v>7</v>
      </c>
      <c r="O3" s="7" t="s">
        <v>8</v>
      </c>
      <c r="P3" s="7" t="s">
        <v>9</v>
      </c>
      <c r="Q3" s="7" t="s">
        <v>21</v>
      </c>
      <c r="R3" s="8" t="s">
        <v>10</v>
      </c>
      <c r="S3" s="7" t="s">
        <v>30</v>
      </c>
    </row>
    <row r="4" spans="1:19">
      <c r="A4" s="1" t="s">
        <v>1</v>
      </c>
      <c r="B4">
        <v>8</v>
      </c>
      <c r="C4" t="s">
        <v>2</v>
      </c>
      <c r="D4" t="s">
        <v>34</v>
      </c>
      <c r="N4" s="9">
        <v>41305</v>
      </c>
      <c r="O4" s="7">
        <f>$B$7*100/$B$8*Q4</f>
        <v>5.5</v>
      </c>
      <c r="P4" s="7"/>
      <c r="Q4" s="13">
        <v>1</v>
      </c>
      <c r="R4" s="10">
        <f ca="1">IF(TODAY()&lt;N4,(O4+P4)/(1+$B$11)^((N4-TODAY())/365),0)</f>
        <v>5.2660525553932453</v>
      </c>
      <c r="S4" s="10">
        <f ca="1">IF(TODAY()&lt;N4,(O4+P4)/(1+$B$7)^((N4-TODAY())/365),0)</f>
        <v>5.2224548530089798</v>
      </c>
    </row>
    <row r="5" spans="1:19">
      <c r="A5" s="1" t="s">
        <v>4</v>
      </c>
      <c r="B5" s="5">
        <f ca="1">S14</f>
        <v>100.15474579576075</v>
      </c>
      <c r="N5" s="9">
        <v>41670</v>
      </c>
      <c r="O5" s="7">
        <f t="shared" ref="O5" si="0">$B$7*100/$B$8*Q5</f>
        <v>5.5</v>
      </c>
      <c r="P5" s="7"/>
      <c r="Q5" s="13">
        <f>Q4-P4/100</f>
        <v>1</v>
      </c>
      <c r="R5" s="10">
        <f t="shared" ref="R5" ca="1" si="1">IF(TODAY()&lt;N5,(O5+P5)/(1+$B$11)^((N5-TODAY())/365),0)</f>
        <v>5.0346114662879868</v>
      </c>
      <c r="S5" s="10">
        <f t="shared" ref="S5" ca="1" si="2">IF(TODAY()&lt;N5,(O5+P5)/(1+$B$7)^((N5-TODAY())/365),0)</f>
        <v>4.950194173468228</v>
      </c>
    </row>
    <row r="6" spans="1:19">
      <c r="A6" s="1" t="s">
        <v>5</v>
      </c>
      <c r="B6">
        <v>107.25</v>
      </c>
      <c r="N6" s="9">
        <v>42035</v>
      </c>
      <c r="O6" s="7">
        <f t="shared" ref="O6:O13" si="3">$B$7*100/$B$8*Q6</f>
        <v>5.5</v>
      </c>
      <c r="P6" s="7"/>
      <c r="Q6" s="13">
        <f t="shared" ref="Q6:Q13" si="4">Q5-P5/100</f>
        <v>1</v>
      </c>
      <c r="R6" s="10">
        <f t="shared" ref="R6:R13" ca="1" si="5">IF(TODAY()&lt;N6,(O6+P6)/(1+$B$11)^((N6-TODAY())/365),0)</f>
        <v>4.8133421286346509</v>
      </c>
      <c r="S6" s="10">
        <f t="shared" ref="S6:S13" ca="1" si="6">IF(TODAY()&lt;N6,(O6+P6)/(1+$B$7)^((N6-TODAY())/365),0)</f>
        <v>4.6921271786428704</v>
      </c>
    </row>
    <row r="7" spans="1:19">
      <c r="A7" s="1" t="s">
        <v>6</v>
      </c>
      <c r="B7" s="2">
        <v>5.5E-2</v>
      </c>
      <c r="N7" s="9">
        <v>42400</v>
      </c>
      <c r="O7" s="7">
        <f t="shared" si="3"/>
        <v>5.5</v>
      </c>
      <c r="P7" s="7"/>
      <c r="Q7" s="13">
        <f t="shared" si="4"/>
        <v>1</v>
      </c>
      <c r="R7" s="10">
        <f t="shared" ca="1" si="5"/>
        <v>4.6017974976669036</v>
      </c>
      <c r="S7" s="10">
        <f t="shared" ca="1" si="6"/>
        <v>4.4475139134055643</v>
      </c>
    </row>
    <row r="8" spans="1:19">
      <c r="A8" s="1" t="s">
        <v>13</v>
      </c>
      <c r="B8">
        <v>1</v>
      </c>
      <c r="N8" s="9">
        <v>42766</v>
      </c>
      <c r="O8" s="7">
        <f t="shared" si="3"/>
        <v>5.5</v>
      </c>
      <c r="P8" s="7"/>
      <c r="Q8" s="13">
        <f t="shared" si="4"/>
        <v>1</v>
      </c>
      <c r="R8" s="10">
        <f t="shared" ca="1" si="5"/>
        <v>4.3990084658781816</v>
      </c>
      <c r="S8" s="10">
        <f t="shared" ca="1" si="6"/>
        <v>4.2150346622115977</v>
      </c>
    </row>
    <row r="9" spans="1:19">
      <c r="A9" s="1" t="s">
        <v>14</v>
      </c>
      <c r="B9" t="s">
        <v>15</v>
      </c>
      <c r="N9" s="9">
        <v>43131</v>
      </c>
      <c r="O9" s="7">
        <f t="shared" si="3"/>
        <v>5.5</v>
      </c>
      <c r="P9" s="7"/>
      <c r="Q9" s="13">
        <f t="shared" si="4"/>
        <v>1</v>
      </c>
      <c r="R9" s="10">
        <f t="shared" ca="1" si="5"/>
        <v>4.2056736482673314</v>
      </c>
      <c r="S9" s="10">
        <f t="shared" ca="1" si="6"/>
        <v>3.9952935186839791</v>
      </c>
    </row>
    <row r="10" spans="1:19">
      <c r="A10" s="1" t="s">
        <v>16</v>
      </c>
      <c r="B10" s="2">
        <f>B7/B6*100</f>
        <v>5.128205128205128E-2</v>
      </c>
      <c r="C10" s="3"/>
      <c r="N10" s="9">
        <v>43496</v>
      </c>
      <c r="O10" s="7">
        <f t="shared" si="3"/>
        <v>5.5</v>
      </c>
      <c r="P10" s="7"/>
      <c r="Q10" s="13">
        <f t="shared" si="4"/>
        <v>1</v>
      </c>
      <c r="R10" s="10">
        <f t="shared" ca="1" si="5"/>
        <v>4.0208358253748502</v>
      </c>
      <c r="S10" s="10">
        <f t="shared" ca="1" si="6"/>
        <v>3.787008074581971</v>
      </c>
    </row>
    <row r="11" spans="1:19">
      <c r="A11" s="1" t="s">
        <v>20</v>
      </c>
      <c r="B11" s="2">
        <v>4.5969999999999997E-2</v>
      </c>
      <c r="C11" t="s">
        <v>12</v>
      </c>
      <c r="E11" s="5">
        <f ca="1">R14</f>
        <v>107.25008557983178</v>
      </c>
      <c r="F11" s="3" t="s">
        <v>23</v>
      </c>
      <c r="N11" s="9">
        <v>43861</v>
      </c>
      <c r="O11" s="7">
        <f t="shared" si="3"/>
        <v>5.5</v>
      </c>
      <c r="P11" s="7"/>
      <c r="Q11" s="13">
        <f t="shared" si="4"/>
        <v>1</v>
      </c>
      <c r="R11" s="10">
        <f t="shared" ca="1" si="5"/>
        <v>3.8441215573819991</v>
      </c>
      <c r="S11" s="10">
        <f t="shared" ca="1" si="6"/>
        <v>3.5895811133478399</v>
      </c>
    </row>
    <row r="12" spans="1:19">
      <c r="B12" s="2"/>
      <c r="N12" s="9">
        <v>44227</v>
      </c>
      <c r="O12" s="7">
        <f t="shared" si="3"/>
        <v>5.5</v>
      </c>
      <c r="P12" s="7"/>
      <c r="Q12" s="13">
        <f t="shared" si="4"/>
        <v>1</v>
      </c>
      <c r="R12" s="10">
        <f t="shared" ca="1" si="5"/>
        <v>3.6747212982235125</v>
      </c>
      <c r="S12" s="10">
        <f t="shared" ca="1" si="6"/>
        <v>3.4019474947512176</v>
      </c>
    </row>
    <row r="13" spans="1:19">
      <c r="A13" s="1"/>
      <c r="N13" s="9">
        <v>44592</v>
      </c>
      <c r="O13" s="7">
        <f t="shared" si="3"/>
        <v>5.5</v>
      </c>
      <c r="P13" s="7">
        <v>100</v>
      </c>
      <c r="Q13" s="13">
        <f t="shared" si="4"/>
        <v>1</v>
      </c>
      <c r="R13" s="10">
        <f t="shared" ca="1" si="5"/>
        <v>67.389921136723117</v>
      </c>
      <c r="S13" s="10">
        <f t="shared" ca="1" si="6"/>
        <v>61.853590813658499</v>
      </c>
    </row>
    <row r="14" spans="1:19" ht="15.75" thickBot="1">
      <c r="N14" s="11" t="s">
        <v>11</v>
      </c>
      <c r="O14" s="11"/>
      <c r="P14" s="11"/>
      <c r="Q14" s="11"/>
      <c r="R14" s="12">
        <f ca="1">SUM(R4:R13)</f>
        <v>107.25008557983178</v>
      </c>
      <c r="S14" s="12">
        <f ca="1">SUM(S4:S13)</f>
        <v>100.15474579576075</v>
      </c>
    </row>
    <row r="15" spans="1:19" ht="15.75" thickTop="1"/>
    <row r="16" spans="1:19">
      <c r="A16" t="s">
        <v>31</v>
      </c>
      <c r="B16" s="14">
        <v>0</v>
      </c>
    </row>
    <row r="18" spans="1:21">
      <c r="A18" t="s">
        <v>24</v>
      </c>
    </row>
    <row r="19" spans="1:21">
      <c r="A19" t="s">
        <v>18</v>
      </c>
    </row>
    <row r="20" spans="1:21">
      <c r="A20" t="s">
        <v>19</v>
      </c>
      <c r="U20" s="4"/>
    </row>
    <row r="21" spans="1:21">
      <c r="A21" t="s">
        <v>26</v>
      </c>
      <c r="U21" s="5"/>
    </row>
    <row r="22" spans="1:21">
      <c r="A22" t="s">
        <v>25</v>
      </c>
    </row>
    <row r="23" spans="1:21">
      <c r="A23" t="s">
        <v>27</v>
      </c>
    </row>
    <row r="35" spans="21:21">
      <c r="U35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rightToLeft="1" tabSelected="1" workbookViewId="0">
      <selection activeCell="M19" sqref="M19"/>
    </sheetView>
  </sheetViews>
  <sheetFormatPr defaultRowHeight="15"/>
  <cols>
    <col min="1" max="1" width="31.85546875" customWidth="1"/>
    <col min="3" max="3" width="11.7109375" customWidth="1"/>
    <col min="13" max="13" width="11.28515625" customWidth="1"/>
    <col min="14" max="14" width="13.5703125" customWidth="1"/>
    <col min="15" max="15" width="13.140625" customWidth="1"/>
    <col min="16" max="16" width="9.85546875" customWidth="1"/>
    <col min="17" max="17" width="12.5703125" customWidth="1"/>
    <col min="18" max="18" width="10.7109375" style="5" bestFit="1" customWidth="1"/>
    <col min="19" max="19" width="25.28515625" customWidth="1"/>
    <col min="21" max="21" width="10.7109375" bestFit="1" customWidth="1"/>
  </cols>
  <sheetData>
    <row r="1" spans="1:19">
      <c r="A1" s="1" t="s">
        <v>38</v>
      </c>
    </row>
    <row r="2" spans="1:19">
      <c r="N2" s="1" t="s">
        <v>22</v>
      </c>
      <c r="O2" s="1"/>
      <c r="P2" s="1"/>
      <c r="Q2" s="1"/>
      <c r="R2" s="6"/>
    </row>
    <row r="3" spans="1:19">
      <c r="A3" s="1"/>
      <c r="N3" s="7" t="s">
        <v>7</v>
      </c>
      <c r="O3" s="7" t="s">
        <v>8</v>
      </c>
      <c r="P3" s="7" t="s">
        <v>9</v>
      </c>
      <c r="Q3" s="7" t="s">
        <v>21</v>
      </c>
      <c r="R3" s="8" t="s">
        <v>10</v>
      </c>
      <c r="S3" s="7" t="s">
        <v>30</v>
      </c>
    </row>
    <row r="4" spans="1:19">
      <c r="A4" s="1" t="s">
        <v>1</v>
      </c>
      <c r="B4">
        <v>2.8</v>
      </c>
      <c r="C4" t="s">
        <v>2</v>
      </c>
      <c r="D4" t="s">
        <v>39</v>
      </c>
      <c r="N4" s="9">
        <v>41308</v>
      </c>
      <c r="O4" s="7">
        <f>$B$7*100/$B$8*Q4</f>
        <v>5.45</v>
      </c>
      <c r="P4" s="7">
        <v>20</v>
      </c>
      <c r="Q4" s="13">
        <v>1</v>
      </c>
      <c r="R4" s="10">
        <f ca="1">IF(TODAY()&lt;N4,(O4+P4)/(1+$B$11)^((N4-TODAY())/365),0)</f>
        <v>24.394174932206859</v>
      </c>
      <c r="S4" s="10">
        <f ca="1">IF(TODAY()&lt;N4,(O4+P4)/(1+$B$7)^((N4-TODAY())/365),0)</f>
        <v>24.166261717833578</v>
      </c>
    </row>
    <row r="5" spans="1:19">
      <c r="A5" s="1" t="s">
        <v>4</v>
      </c>
      <c r="B5" s="5">
        <f ca="1">S9</f>
        <v>100.12858053419512</v>
      </c>
      <c r="N5" s="9">
        <v>41673</v>
      </c>
      <c r="O5" s="7">
        <f t="shared" ref="O5:O8" si="0">$B$7*100/$B$8*Q5</f>
        <v>4.3600000000000003</v>
      </c>
      <c r="P5" s="7">
        <v>20</v>
      </c>
      <c r="Q5" s="13">
        <f>Q4-P4/100</f>
        <v>0.8</v>
      </c>
      <c r="R5" s="10">
        <f t="shared" ref="R5:R8" ca="1" si="1">IF(TODAY()&lt;N5,(O5+P5)/(1+$B$11)^((N5-TODAY())/365),0)</f>
        <v>22.356755021958598</v>
      </c>
      <c r="S5" s="10">
        <f t="shared" ref="S5:S8" ca="1" si="2">IF(TODAY()&lt;N5,(O5+P5)/(1+$B$7)^((N5-TODAY())/365),0)</f>
        <v>21.935744943652509</v>
      </c>
    </row>
    <row r="6" spans="1:19">
      <c r="A6" s="1" t="s">
        <v>5</v>
      </c>
      <c r="B6">
        <v>102.85</v>
      </c>
      <c r="N6" s="9">
        <v>42038</v>
      </c>
      <c r="O6" s="7">
        <f t="shared" si="0"/>
        <v>3.2700000000000005</v>
      </c>
      <c r="P6" s="7">
        <v>20</v>
      </c>
      <c r="Q6" s="13">
        <f t="shared" ref="Q6:Q8" si="3">Q5-P5/100</f>
        <v>0.60000000000000009</v>
      </c>
      <c r="R6" s="10">
        <f t="shared" ca="1" si="1"/>
        <v>20.448478733123558</v>
      </c>
      <c r="S6" s="10">
        <f t="shared" ca="1" si="2"/>
        <v>19.871236994271708</v>
      </c>
    </row>
    <row r="7" spans="1:19">
      <c r="A7" s="1" t="s">
        <v>6</v>
      </c>
      <c r="B7" s="2">
        <v>5.45E-2</v>
      </c>
      <c r="N7" s="9">
        <v>42403</v>
      </c>
      <c r="O7" s="7">
        <f t="shared" si="0"/>
        <v>2.1800000000000006</v>
      </c>
      <c r="P7" s="7">
        <v>20</v>
      </c>
      <c r="Q7" s="13">
        <f t="shared" si="3"/>
        <v>0.40000000000000008</v>
      </c>
      <c r="R7" s="10">
        <f t="shared" ca="1" si="1"/>
        <v>18.662047888560156</v>
      </c>
      <c r="S7" s="10">
        <f t="shared" ca="1" si="2"/>
        <v>17.961536180726537</v>
      </c>
    </row>
    <row r="8" spans="1:19">
      <c r="A8" s="1" t="s">
        <v>13</v>
      </c>
      <c r="B8">
        <v>1</v>
      </c>
      <c r="N8" s="9">
        <v>42769</v>
      </c>
      <c r="O8" s="7">
        <f t="shared" si="0"/>
        <v>1.0900000000000003</v>
      </c>
      <c r="P8" s="7">
        <v>20</v>
      </c>
      <c r="Q8" s="13">
        <f t="shared" si="3"/>
        <v>0.20000000000000007</v>
      </c>
      <c r="R8" s="10">
        <f t="shared" ca="1" si="1"/>
        <v>16.988529328450792</v>
      </c>
      <c r="S8" s="10">
        <f t="shared" ca="1" si="2"/>
        <v>16.193800697710792</v>
      </c>
    </row>
    <row r="9" spans="1:19" ht="15.75" thickBot="1">
      <c r="A9" s="1" t="s">
        <v>14</v>
      </c>
      <c r="B9" t="s">
        <v>15</v>
      </c>
      <c r="N9" s="11" t="s">
        <v>11</v>
      </c>
      <c r="O9" s="11"/>
      <c r="P9" s="11"/>
      <c r="Q9" s="11"/>
      <c r="R9" s="12">
        <f ca="1">SUM(R4:R8)</f>
        <v>102.84998590429996</v>
      </c>
      <c r="S9" s="12">
        <f ca="1">SUM(S4:S8)</f>
        <v>100.12858053419512</v>
      </c>
    </row>
    <row r="10" spans="1:19" ht="15.75" thickTop="1">
      <c r="A10" s="1" t="s">
        <v>16</v>
      </c>
      <c r="B10" s="2">
        <f>B7/B6*100</f>
        <v>5.2989790957705396E-2</v>
      </c>
      <c r="C10" s="3"/>
    </row>
    <row r="11" spans="1:19">
      <c r="A11" s="1" t="s">
        <v>20</v>
      </c>
      <c r="B11" s="2">
        <v>4.4400000000000002E-2</v>
      </c>
      <c r="C11" t="s">
        <v>12</v>
      </c>
      <c r="E11" s="5">
        <f ca="1">R9</f>
        <v>102.84998590429996</v>
      </c>
      <c r="F11" s="3" t="s">
        <v>23</v>
      </c>
    </row>
    <row r="12" spans="1:19">
      <c r="B12" s="2"/>
    </row>
    <row r="13" spans="1:19">
      <c r="A13" s="1" t="s">
        <v>17</v>
      </c>
    </row>
    <row r="16" spans="1:19">
      <c r="A16" t="s">
        <v>31</v>
      </c>
      <c r="B16" s="14">
        <v>6.0299999999999999E-2</v>
      </c>
    </row>
    <row r="20" spans="1:21">
      <c r="U20" s="4"/>
    </row>
    <row r="21" spans="1:21">
      <c r="A21" t="s">
        <v>26</v>
      </c>
      <c r="U21" s="5"/>
    </row>
    <row r="22" spans="1:21">
      <c r="A22" t="s">
        <v>25</v>
      </c>
    </row>
    <row r="23" spans="1:21">
      <c r="A23" t="s">
        <v>27</v>
      </c>
    </row>
    <row r="35" spans="21:21">
      <c r="U3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פרטנר אגח ד</vt:lpstr>
      <vt:lpstr>פרטנר אגח ה</vt:lpstr>
      <vt:lpstr>אגח ממשלתי שקלי 2017 (0217)</vt:lpstr>
      <vt:lpstr>אגח ממשלתי שקלי 2022 (0122)</vt:lpstr>
      <vt:lpstr>שופרסל אגח ג</vt:lpstr>
    </vt:vector>
  </TitlesOfParts>
  <Company>n/a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Assaf Nathan</dc:creator>
  <cp:lastModifiedBy>Assaf Nathan</cp:lastModifiedBy>
  <dcterms:created xsi:type="dcterms:W3CDTF">2012-02-13T14:05:11Z</dcterms:created>
  <dcterms:modified xsi:type="dcterms:W3CDTF">2012-02-13T16:22:23Z</dcterms:modified>
</cp:coreProperties>
</file>